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ESTAÇÃO DE CONTAS\Portal da Transparencia\8-Financeiro\Relatório comparativo de recursos recebidos, gastos e devolvidos ao Poder Público\"/>
    </mc:Choice>
  </mc:AlternateContent>
  <xr:revisionPtr revIDLastSave="0" documentId="8_{C9B50359-20F8-401D-9B3D-D8E6C7AD67B6}" xr6:coauthVersionLast="47" xr6:coauthVersionMax="47" xr10:uidLastSave="{00000000-0000-0000-0000-000000000000}"/>
  <bookViews>
    <workbookView xWindow="-120" yWindow="-120" windowWidth="24240" windowHeight="13020" xr2:uid="{320666CA-C44C-4B15-A1D2-0CC68A9FCFDB}"/>
  </bookViews>
  <sheets>
    <sheet name="02_2026" sheetId="1" r:id="rId1"/>
  </sheets>
  <definedNames>
    <definedName name="_xlnm.Print_Area" localSheetId="0">'02_2026'!$A$1:$B$126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1" l="1"/>
  <c r="B106" i="1"/>
  <c r="B97" i="1"/>
  <c r="B91" i="1"/>
  <c r="B78" i="1"/>
  <c r="B76" i="1"/>
  <c r="B75" i="1"/>
  <c r="B74" i="1"/>
  <c r="B73" i="1"/>
  <c r="B71" i="1"/>
  <c r="B70" i="1"/>
  <c r="B69" i="1"/>
  <c r="B84" i="1" s="1"/>
  <c r="B92" i="1" s="1"/>
  <c r="B63" i="1"/>
  <c r="B62" i="1"/>
  <c r="B105" i="1" s="1"/>
  <c r="B104" i="1" s="1"/>
  <c r="B61" i="1"/>
  <c r="B65" i="1" s="1"/>
  <c r="B56" i="1"/>
  <c r="B54" i="1" s="1"/>
  <c r="B58" i="1" s="1"/>
  <c r="B55" i="1"/>
  <c r="B49" i="1"/>
  <c r="B46" i="1"/>
  <c r="B44" i="1"/>
  <c r="B40" i="1"/>
  <c r="B36" i="1"/>
  <c r="B35" i="1"/>
  <c r="B51" i="1" s="1"/>
  <c r="B29" i="1"/>
  <c r="B26" i="1"/>
  <c r="B32" i="1" s="1"/>
  <c r="B102" i="1" l="1"/>
  <c r="B101" i="1" s="1"/>
  <c r="B107" i="1"/>
</calcChain>
</file>

<file path=xl/sharedStrings.xml><?xml version="1.0" encoding="utf-8"?>
<sst xmlns="http://schemas.openxmlformats.org/spreadsheetml/2006/main" count="106" uniqueCount="106">
  <si>
    <t>\</t>
  </si>
  <si>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</si>
  <si>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- CGE/TCE - 4ª Edição -  2024 - Item 9.1/Financeiro</t>
  </si>
  <si>
    <t>NOME DO ÓRGÃO PÚBLICO/CONTRATANTE: SECRETARIA DE ESTADO DA SAÚDE - GOIAS</t>
  </si>
  <si>
    <t>CNPJ:  02.529.964/0001-57</t>
  </si>
  <si>
    <t>NOME DA ORGANIZAÇÃO SOCIAL/CONTRATADA: FUNDAÇÃO PIO XII</t>
  </si>
  <si>
    <t>CNPJ: 49.150.352/0046-14</t>
  </si>
  <si>
    <t>NOME DA UNIDADE GERIDA: CORA – COMPLEXO ONCOLÓGICO DE REFERÊNCIA DO ESTADO DE GOIÁS</t>
  </si>
  <si>
    <t>CNPJ: 02.529.964/0038-49</t>
  </si>
  <si>
    <t>CONTRATO DE GESTÃO/ADITIVO Nº:   003/2022 SES/GO              4° TERMO ADITIVO</t>
  </si>
  <si>
    <t>VIGÊNCIA DO CONTRATO DE GESTÃO/TERMO ADITIVO:      INÍCIO 28/12/2022      E      TÉRMINO  27/12/2034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</si>
  <si>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</si>
  <si>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</si>
  <si>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</si>
  <si>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Competência: 02/2026</t>
  </si>
  <si>
    <t>Em Reais</t>
  </si>
  <si>
    <t xml:space="preserve">1. SALDO BANCÁRIO ANTERIOR  </t>
  </si>
  <si>
    <t>1.1 Caixa</t>
  </si>
  <si>
    <t>1.2 Banco Conta Movimento - CUSTEIO  e INVESTIMENTO</t>
  </si>
  <si>
    <t>1.2.1 CEF C/C 579393185-2 CUSTEIO</t>
  </si>
  <si>
    <t>1.2.2 CEF C/C 579393187-9 FUNDO DE PROV RESCISÕES TRABALHISTAS E AÇÕES JUDICIAIS 4,67% VLR</t>
  </si>
  <si>
    <t>1.3 Aplicações Financeiras - CUSTEIO e INVESTIMENTO</t>
  </si>
  <si>
    <t>1.3.1 CEF – APLIC 579393185-2 CUSTEIO</t>
  </si>
  <si>
    <t>1.3.2 CEF – APLIC 579393187-9 FUNDO DE PROV RESCISÕES TRABALHISTAS E AÇÕES JUDICIAIS 4,67% VLR</t>
  </si>
  <si>
    <t>SALDO ANTERIOR (soma= 1.1+1.2+1.3)</t>
  </si>
  <si>
    <t>2.ENTRADAS DE RECURSOS FINANCEIROS</t>
  </si>
  <si>
    <t xml:space="preserve">2.1 Repasse - CUSTEIO   </t>
  </si>
  <si>
    <t>2.1.1 CEF C/C 579393185-2 CUSTEIO</t>
  </si>
  <si>
    <t>2.1.2 CEF C/C 579393187-9 FUNDO DE PROV RESCISÕES TRABALHISTAS E AÇÕES JUDICIAIS 4,67% VLR</t>
  </si>
  <si>
    <t>2.1.3 CEF C/C 579393185-2 CUSTEIO – REEMBOLSO DE VALORES *</t>
  </si>
  <si>
    <t xml:space="preserve">2.2 Repasse - INVESTIMENTO  </t>
  </si>
  <si>
    <t>2.3 Rendimento sobre Aplicação Financeiras - CUSTEIO</t>
  </si>
  <si>
    <t>2.3.1 CEF - APLIC 579393185-2 CUSTEIO</t>
  </si>
  <si>
    <t>2.3.2 CEF - APLIC 579393187-9 FUNDO DE PROV RESCISÕES TRABALHISTAS E AÇÕES JUDICIAIS 4,67% VLR</t>
  </si>
  <si>
    <t>2.4 Rendimento sobre Aplicação Financeiras - INVESTIMENTO</t>
  </si>
  <si>
    <t>2.5 Outras entradas - Reembolsos/Contratação de empréstimo</t>
  </si>
  <si>
    <t>2.5.1 Contratação de Empréstimo</t>
  </si>
  <si>
    <t>2.5.2 Estorno de pagamento</t>
  </si>
  <si>
    <t>2.5.3 Ressarcimento</t>
  </si>
  <si>
    <t>2.5.4 Reembolso Judicial</t>
  </si>
  <si>
    <t>2.5.5 Reembolso de Valores</t>
  </si>
  <si>
    <t>2.5.6 Transferência da Matriz</t>
  </si>
  <si>
    <t>TOTAL DE ENTRADAS (soma=2.1+2.2+2.3+2.4+2.5)</t>
  </si>
  <si>
    <t>3. RESGATE APLICAÇÃO FINANCEIRA</t>
  </si>
  <si>
    <t xml:space="preserve">3.1 Resgate Aplicação -  CUSTEIO  </t>
  </si>
  <si>
    <t>3.1.1 CEF APLIC 579393185-2 CUSTEIO</t>
  </si>
  <si>
    <t>3.1.2 CEF APLIC  579393187-9 FUNDO DE PROV RESCISÕES TRABALHISTAS E AÇÕES JUDICIAIS 4,67% VLR</t>
  </si>
  <si>
    <t xml:space="preserve">3.2 Resgate Aplicação - INVESTIMENTO  </t>
  </si>
  <si>
    <t>TOTAL DOS RESGATES (soma=3.1+3.2)</t>
  </si>
  <si>
    <t>4. APLICAÇÃO FINANCEIRA</t>
  </si>
  <si>
    <t>4.1 Aplicação Financeira -  CUSTEIO</t>
  </si>
  <si>
    <t>4.1.1 CEF APLIC 579393185-2 CUSTEIO</t>
  </si>
  <si>
    <t>4.1.2 CEF 579393187-9 FUNDO DE PROV RESCISÕES TRABALHISTAS E AÇÕES JUDICIAIS 4,67% VLR</t>
  </si>
  <si>
    <t>4.2 Aplicação Financeira  - INVESTIMENTO</t>
  </si>
  <si>
    <t>TOTAL DAS APLICAÇÕES FINANCEIRAS (soma=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</si>
  <si>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</si>
  <si>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</si>
  <si>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</si>
  <si>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</si>
  <si>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</si>
  <si>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>5.1.4 Bloqueio Judicial</t>
  </si>
  <si>
    <t>5.1.5 Tributos: Impostos,Taxas e Contribuições</t>
  </si>
  <si>
    <t>5.1.6 Encargos Sociais</t>
  </si>
  <si>
    <t>5.1.6.1 Encargos Sobre Folha de Pagamento</t>
  </si>
  <si>
    <t>5.1.6.2 Encargos Sobre Rescisão Trabalhista</t>
  </si>
  <si>
    <t>5.1.7 Despesa Administrativa quando O.S. e unidade gerida se situarem em localidades diversas (Item 12.1.v da Minuta Padrão do Contrato de Gestão – PGE).</t>
  </si>
  <si>
    <t>5.1.8 Outros</t>
  </si>
  <si>
    <t>5.1.8.1 Reembolso Despesa</t>
  </si>
  <si>
    <t>5.1.8.2 Estorno de pagamento</t>
  </si>
  <si>
    <t>5.1.8.3 Reembolso Judicial</t>
  </si>
  <si>
    <t>5.1.8.4 Tarifa Bancária</t>
  </si>
  <si>
    <t>5.1.8.5 Transferência para Matriz</t>
  </si>
  <si>
    <t>TOTAL DE PAGAMENTOS - CUSTEIO (soma= 5.1.1+5.1.2+5.1.3+5.1.4+5.1.5+5.1.6+5.1.7+5.1.8)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</si>
  <si>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</si>
  <si>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</si>
  <si>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</si>
  <si>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</si>
  <si>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</t>
  </si>
  <si>
    <t>TOTAL DE PAGAMENTOS – INVESTIMENTO (5.2 = 5.2.1 + 5.2.2 + 5.2.3 + 5.2.4)</t>
  </si>
  <si>
    <t>TOTAL GERAL DOS PAGAMENTOS (soma= 5.1+5.2)</t>
  </si>
  <si>
    <t>6.VALORES DEVOLVIDOS À CONTRATANTE</t>
  </si>
  <si>
    <t>6.1 Valores Devolvidos à Contratante - CUSTEIO</t>
  </si>
  <si>
    <t>6.2 Valores Devolvidos à Contratante -INVESTIMENTO</t>
  </si>
  <si>
    <t>TOTAL VALORES DEVOLVIDOS (soma=6.1+6.2)</t>
  </si>
  <si>
    <t>7.SALDO BANCÁRIO FINAL EM 28/02/2026</t>
  </si>
  <si>
    <t>7.1 Caixa</t>
  </si>
  <si>
    <t>7.2. Banco Conta Movimento - CUSTEIO E INVESTIMENTO</t>
  </si>
  <si>
    <t>7.2.1 CEF 579393185-2 CUSTEIO</t>
  </si>
  <si>
    <t>7.2.2 CEF 579393187-9 FUNDO DE PROV RESCISÕES TRABALHISTAS E AÇÕES JUDICIAIS 4,67% VLR</t>
  </si>
  <si>
    <t>7.3 Aplicações Financeiras - CUSTEIO E INVESTIMENTO</t>
  </si>
  <si>
    <t>7.3.1 CEF APLIC 579393185-2 CUSTEIO (VIDE NOTA)</t>
  </si>
  <si>
    <t>7.3.2 CEF APLIC 579393187-9 FUNDO DE PROV RESCISÕES TRABALHISTAS E AÇÕES JUDICIAIS 4,67% VLR</t>
  </si>
  <si>
    <t>SALDO BANCÁRIO FINAL: 7= (1+2) – (4+5+6)</t>
  </si>
  <si>
    <t>Fonte: Extratos bancários Balancete Contábil.</t>
  </si>
  <si>
    <t>8.INFORMAÇÕES COMPLEMENTARES - GLOSAS</t>
  </si>
  <si>
    <t>8.1 Glosa – servidores cedidos *</t>
  </si>
  <si>
    <t>8.2 Glosa - não cumprimento das metas *</t>
  </si>
  <si>
    <t>8.3 Glosa - Fatura Equatorial *</t>
  </si>
  <si>
    <t>8.4 Glosa – Fatura Saneago *</t>
  </si>
  <si>
    <t>TOTAL DAS GLOSAS</t>
  </si>
  <si>
    <t>*Obs.: Valores de glosas não informados devido ao não recebimento das informações por parte da SES.</t>
  </si>
  <si>
    <r>
      <rPr>
        <b/>
        <sz val="10"/>
        <color theme="1"/>
        <rFont val="Liberation Sans"/>
        <family val="2"/>
      </rPr>
      <t xml:space="preserve">9. Nota Explicativa: </t>
    </r>
    <r>
      <rPr>
        <b/>
        <sz val="11"/>
        <color rgb="FF000000"/>
        <rFont val="Calibri"/>
        <family val="2"/>
      </rPr>
      <t>Item 5.1.2 A fatura da Saneago foi paga com recursos do repasse de custeio, enquanto não há alteração de titularidade da unidade consumidora. Item 5.1.2 A fatura da Equatorial foi paga com recursos do repasse de custeio, enquanto não há alteração de titularidade da unidade consumidora.</t>
    </r>
  </si>
  <si>
    <t>Alessandro de Assis Gomes</t>
  </si>
  <si>
    <t>Goiânia, 03 de Março de 2026.</t>
  </si>
  <si>
    <t>Matrícula 19.087</t>
  </si>
  <si>
    <t>Supervisor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</si>
</sst>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&quot; &quot;#,##0.00;[Red]&quot;-&quot;[$R$-416]&quot; &quot;#,##0.00"/>
    <numFmt numFmtId="165" formatCode="&quot; &quot;* #,##0.00&quot; &quot;;&quot;-&quot;* #,##0.00&quot; &quot;;&quot; &quot;* &quot;-&quot;00&quot; &quot;;&quot; &quot;@&quot; &quot;"/>
  </numFmts>
  <fonts count="22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0"/>
      <color rgb="FF000000"/>
      <name val="Liberation Sans1"/>
    </font>
    <font>
      <sz val="11"/>
      <color rgb="FF000000"/>
      <name val="Calibri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sz val="18"/>
      <color rgb="FF000000"/>
      <name val="Calibri"/>
      <family val="2"/>
    </font>
    <font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Border="0" applyProtection="0"/>
    <xf numFmtId="0" fontId="3" fillId="6" borderId="0"/>
    <xf numFmtId="165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73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10" borderId="3" xfId="0" applyFill="1" applyBorder="1" applyAlignment="1">
      <alignment vertical="center"/>
    </xf>
    <xf numFmtId="4" fontId="0" fillId="10" borderId="3" xfId="0" applyNumberFormat="1" applyFill="1" applyBorder="1" applyAlignment="1">
      <alignment horizontal="right"/>
    </xf>
    <xf numFmtId="0" fontId="0" fillId="10" borderId="3" xfId="0" applyFill="1" applyBorder="1"/>
    <xf numFmtId="4" fontId="17" fillId="10" borderId="3" xfId="0" applyNumberFormat="1" applyFont="1" applyFill="1" applyBorder="1" applyAlignment="1">
      <alignment horizontal="right"/>
    </xf>
    <xf numFmtId="0" fontId="17" fillId="10" borderId="3" xfId="0" applyFont="1" applyFill="1" applyBorder="1"/>
    <xf numFmtId="4" fontId="17" fillId="0" borderId="0" xfId="0" applyNumberFormat="1" applyFont="1" applyAlignment="1">
      <alignment horizontal="right"/>
    </xf>
    <xf numFmtId="0" fontId="17" fillId="0" borderId="0" xfId="0" applyFont="1"/>
    <xf numFmtId="4" fontId="17" fillId="10" borderId="3" xfId="0" applyNumberFormat="1" applyFont="1" applyFill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11" borderId="3" xfId="0" applyFont="1" applyFill="1" applyBorder="1" applyAlignment="1">
      <alignment horizontal="left" vertical="center"/>
    </xf>
    <xf numFmtId="4" fontId="20" fillId="11" borderId="3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" fontId="20" fillId="0" borderId="3" xfId="0" applyNumberFormat="1" applyFont="1" applyBorder="1" applyAlignment="1">
      <alignment vertical="center" shrinkToFit="1"/>
    </xf>
    <xf numFmtId="4" fontId="20" fillId="0" borderId="3" xfId="0" applyNumberFormat="1" applyFont="1" applyBorder="1" applyAlignment="1">
      <alignment vertical="center"/>
    </xf>
    <xf numFmtId="4" fontId="6" fillId="0" borderId="0" xfId="8" applyNumberFormat="1" applyFont="1" applyFill="1" applyAlignment="1" applyProtection="1">
      <alignment vertical="center"/>
    </xf>
    <xf numFmtId="4" fontId="0" fillId="0" borderId="3" xfId="0" applyNumberFormat="1" applyBorder="1" applyAlignment="1">
      <alignment vertical="center" shrinkToFit="1"/>
    </xf>
    <xf numFmtId="4" fontId="0" fillId="0" borderId="3" xfId="0" applyNumberForma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4" fontId="20" fillId="0" borderId="3" xfId="8" applyNumberFormat="1" applyFont="1" applyFill="1" applyBorder="1" applyAlignment="1" applyProtection="1">
      <alignment vertical="center"/>
    </xf>
    <xf numFmtId="4" fontId="6" fillId="0" borderId="3" xfId="8" applyNumberFormat="1" applyFont="1" applyFill="1" applyBorder="1" applyAlignment="1" applyProtection="1">
      <alignment vertical="center"/>
    </xf>
    <xf numFmtId="0" fontId="20" fillId="0" borderId="3" xfId="0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vertical="center" wrapText="1"/>
    </xf>
    <xf numFmtId="4" fontId="21" fillId="0" borderId="3" xfId="0" applyNumberFormat="1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4" fontId="0" fillId="0" borderId="0" xfId="0" applyNumberFormat="1" applyAlignment="1">
      <alignment horizontal="left"/>
    </xf>
    <xf numFmtId="0" fontId="6" fillId="0" borderId="3" xfId="0" applyFont="1" applyBorder="1" applyAlignment="1">
      <alignment vertical="center"/>
    </xf>
    <xf numFmtId="4" fontId="6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10" borderId="3" xfId="0" applyNumberForma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9" fillId="0" borderId="3" xfId="0" applyFont="1" applyBorder="1" applyAlignment="1">
      <alignment vertical="center"/>
    </xf>
    <xf numFmtId="4" fontId="19" fillId="0" borderId="3" xfId="0" applyNumberFormat="1" applyFont="1" applyBorder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20" fillId="12" borderId="3" xfId="0" applyFont="1" applyFill="1" applyBorder="1" applyAlignment="1">
      <alignment vertical="center"/>
    </xf>
    <xf numFmtId="4" fontId="17" fillId="12" borderId="3" xfId="0" applyNumberFormat="1" applyFont="1" applyFill="1" applyBorder="1" applyAlignment="1">
      <alignment vertical="center"/>
    </xf>
    <xf numFmtId="4" fontId="17" fillId="10" borderId="0" xfId="0" applyNumberFormat="1" applyFont="1" applyFill="1" applyAlignment="1">
      <alignment horizontal="right"/>
    </xf>
    <xf numFmtId="0" fontId="0" fillId="10" borderId="0" xfId="0" applyFill="1"/>
    <xf numFmtId="4" fontId="17" fillId="0" borderId="3" xfId="0" applyNumberFormat="1" applyFont="1" applyBorder="1" applyAlignment="1">
      <alignment horizontal="right"/>
    </xf>
    <xf numFmtId="0" fontId="20" fillId="11" borderId="3" xfId="0" applyFont="1" applyFill="1" applyBorder="1" applyAlignment="1">
      <alignment vertical="center"/>
    </xf>
    <xf numFmtId="4" fontId="17" fillId="11" borderId="3" xfId="0" applyNumberFormat="1" applyFont="1" applyFill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4" fontId="17" fillId="0" borderId="0" xfId="0" applyNumberFormat="1" applyFont="1" applyAlignment="1"/>
    <xf numFmtId="4" fontId="19" fillId="11" borderId="3" xfId="0" applyNumberFormat="1" applyFont="1" applyFill="1" applyBorder="1" applyAlignment="1">
      <alignment horizontal="right"/>
    </xf>
    <xf numFmtId="4" fontId="17" fillId="11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vertical="center" wrapText="1"/>
    </xf>
    <xf numFmtId="4" fontId="0" fillId="0" borderId="0" xfId="0" applyNumberFormat="1"/>
    <xf numFmtId="4" fontId="20" fillId="0" borderId="3" xfId="0" applyNumberFormat="1" applyFont="1" applyBorder="1" applyAlignment="1">
      <alignment horizontal="right"/>
    </xf>
    <xf numFmtId="0" fontId="20" fillId="10" borderId="0" xfId="0" applyFont="1" applyFill="1" applyAlignment="1">
      <alignment horizontal="center" vertical="center"/>
    </xf>
    <xf numFmtId="0" fontId="19" fillId="11" borderId="3" xfId="0" applyFont="1" applyFill="1" applyBorder="1" applyAlignment="1">
      <alignment horizontal="left" vertical="center"/>
    </xf>
    <xf numFmtId="4" fontId="6" fillId="11" borderId="3" xfId="8" applyNumberFormat="1" applyFont="1" applyFill="1" applyBorder="1" applyAlignment="1" applyProtection="1">
      <alignment vertical="center"/>
    </xf>
    <xf numFmtId="164" fontId="0" fillId="0" borderId="0" xfId="0" applyNumberFormat="1"/>
    <xf numFmtId="0" fontId="20" fillId="11" borderId="3" xfId="0" applyFont="1" applyFill="1" applyBorder="1" applyAlignment="1">
      <alignment vertical="top"/>
    </xf>
    <xf numFmtId="0" fontId="0" fillId="11" borderId="3" xfId="0" applyFill="1" applyBorder="1" applyAlignment="1">
      <alignment vertical="top"/>
    </xf>
    <xf numFmtId="0" fontId="0" fillId="0" borderId="3" xfId="0" applyBorder="1" applyAlignment="1">
      <alignment vertical="top"/>
    </xf>
    <xf numFmtId="4" fontId="20" fillId="11" borderId="3" xfId="8" applyNumberFormat="1" applyFont="1" applyFill="1" applyBorder="1" applyAlignment="1" applyProtection="1">
      <alignment vertical="center"/>
    </xf>
    <xf numFmtId="0" fontId="20" fillId="13" borderId="3" xfId="0" applyFont="1" applyFill="1" applyBorder="1" applyAlignment="1">
      <alignment vertical="top" wrapText="1"/>
    </xf>
    <xf numFmtId="0" fontId="6" fillId="10" borderId="0" xfId="0" applyFont="1" applyFill="1" applyAlignment="1">
      <alignment horizontal="left" vertical="top" wrapText="1"/>
    </xf>
    <xf numFmtId="0" fontId="20" fillId="10" borderId="0" xfId="0" applyFont="1" applyFill="1" applyAlignment="1">
      <alignment horizontal="left"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2" xfId="0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left" vertical="center"/>
    </xf>
    <xf numFmtId="0" fontId="0" fillId="10" borderId="3" xfId="0" applyFill="1" applyBorder="1" applyAlignment="1">
      <alignment horizontal="left"/>
    </xf>
    <xf numFmtId="0" fontId="18" fillId="10" borderId="3" xfId="0" applyFont="1" applyFill="1" applyBorder="1" applyAlignment="1">
      <alignment horizontal="center" vertical="center"/>
    </xf>
    <xf numFmtId="0" fontId="19" fillId="10" borderId="3" xfId="0" applyFont="1" applyFill="1" applyBorder="1" applyAlignment="1">
      <alignment horizontal="left"/>
    </xf>
    <xf numFmtId="0" fontId="20" fillId="10" borderId="3" xfId="0" applyFont="1" applyFill="1" applyBorder="1" applyAlignment="1">
      <alignment horizontal="right" vertical="center"/>
    </xf>
    <xf numFmtId="0" fontId="0" fillId="10" borderId="3" xfId="0" applyFill="1" applyBorder="1"/>
  </cellXfs>
  <cellStyles count="21">
    <cellStyle name="Accent" xfId="1" xr:uid="{AEC9D19E-5630-4B7B-80BE-9145FCF3671C}"/>
    <cellStyle name="Accent 1" xfId="2" xr:uid="{4BB211F9-5F6F-4E4D-A70F-4AE63E882DDC}"/>
    <cellStyle name="Accent 2" xfId="3" xr:uid="{B4952307-7966-407D-A1DF-1548D02E109A}"/>
    <cellStyle name="Accent 3" xfId="4" xr:uid="{FA695316-4FF4-426E-919A-ECAFFB321A2B}"/>
    <cellStyle name="Bad" xfId="5" xr:uid="{C5C3B1DA-ED31-412A-9047-493830C4C53C}"/>
    <cellStyle name="Default" xfId="6" xr:uid="{CF4D2FA7-6E04-4745-8C4C-A6FAF18C30C2}"/>
    <cellStyle name="Error" xfId="7" xr:uid="{ACDD572A-37A9-4470-AE1C-6E93945F9175}"/>
    <cellStyle name="Excel Built-in Comma" xfId="8" xr:uid="{5050283E-D000-490E-9CAA-CFCD608D5423}"/>
    <cellStyle name="Footnote" xfId="9" xr:uid="{9A05ACA7-13E1-4141-BC03-01B49BC2A7E1}"/>
    <cellStyle name="Good" xfId="10" xr:uid="{0E4E5EC9-F2AF-49C2-8705-B8308FA2A9F4}"/>
    <cellStyle name="Heading" xfId="11" xr:uid="{D957A6BD-3997-488B-A088-675B04E16483}"/>
    <cellStyle name="Heading 1" xfId="12" xr:uid="{36256C86-2901-4CFA-B51C-9705BFD6AE31}"/>
    <cellStyle name="Heading 2" xfId="13" xr:uid="{FA91234D-9A29-4676-9A03-4960A450D301}"/>
    <cellStyle name="Hyperlink" xfId="14" xr:uid="{1EB86613-34CA-4A40-83BD-903ECEDB7EE2}"/>
    <cellStyle name="Neutral" xfId="15" xr:uid="{221119DD-80CB-4D9B-96EE-EE9A6DB6D313}"/>
    <cellStyle name="Normal" xfId="0" builtinId="0" customBuiltin="1"/>
    <cellStyle name="Note" xfId="16" xr:uid="{F9FA3395-B9F1-4F69-BEA3-39C865A7A607}"/>
    <cellStyle name="Result" xfId="17" xr:uid="{648C406E-7786-408E-BE7D-44C5B52CB6A1}"/>
    <cellStyle name="Status" xfId="18" xr:uid="{CBB56A69-7545-4054-A907-CDAFF24ED2D0}"/>
    <cellStyle name="Text" xfId="19" xr:uid="{9517329D-377C-4178-8DDD-C9D059D901B2}"/>
    <cellStyle name="Warning" xfId="20" xr:uid="{6AFFDA71-620A-4FB9-8D4B-F1DCA11D60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2188440</xdr:colOff>
      <xdr:row>0</xdr:row>
      <xdr:rowOff>316800</xdr:rowOff>
    </xdr:from>
    <xdr:ext cx="5653080" cy="903599"/>
    <xdr:pic>
      <xdr:nvPicPr>
        <xdr:cNvPr id="2" name="Imagem 3">
          <a:extLst>
            <a:ext uri="{FF2B5EF4-FFF2-40B4-BE49-F238E27FC236}">
              <a16:creationId xmlns:a16="http://schemas.microsoft.com/office/drawing/2014/main" id="{D2634A1E-50BE-8D0E-7BA0-F5C1EE71A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88440" y="316800"/>
          <a:ext cx="5653080" cy="90359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3ED9-1913-4C6D-9F77-1233809D002E}">
  <sheetPr>
    <pageSetUpPr fitToPage="1"/>
  </sheetPr>
  <dimension ref="A1:E131"/>
  <sheetViews>
    <sheetView tabSelected="1" workbookViewId="0">
      <selection sqref="A1:B1"/>
    </sheetView>
  </sheetViews>
  <sheetFormatPr defaultColWidth="44.140625" defaultRowHeight="13.9"/>
  <cols>
    <col min="1" max="1" width="120.85546875" customWidth="1"/>
    <col min="2" max="2" width="45" customWidth="1"/>
    <col min="3" max="3" width="16" customWidth="1"/>
    <col min="4" max="4" width="14" style="1" customWidth="1"/>
    <col min="5" max="6" width="44.140625" customWidth="1"/>
    <col min="7" max="16384" width="44.140625"/>
  </cols>
  <sheetData>
    <row r="1" spans="1:3" ht="121.5" customHeight="1">
      <c r="A1" s="64" t="s">
        <v>0</v>
      </c>
      <c r="B1" s="64"/>
    </row>
    <row r="2" spans="1:3" customFormat="1" ht="12.75">
      <c r="A2" s="65" t="s">
        <v>1</v>
      </c>
      <c r="B2" s="65"/>
      <c r="C2" s="1"/>
    </row>
    <row r="3" spans="1:3" customFormat="1" ht="12.75">
      <c r="A3" s="65"/>
      <c r="B3" s="65"/>
      <c r="C3" s="1"/>
    </row>
    <row r="4" spans="1:3" customFormat="1" ht="12.75">
      <c r="A4" s="65"/>
      <c r="B4" s="65"/>
      <c r="C4" s="1"/>
    </row>
    <row r="5" spans="1:3" customFormat="1" ht="12.75">
      <c r="A5" s="65"/>
      <c r="B5" s="65"/>
      <c r="C5" s="1"/>
    </row>
    <row r="6" spans="1:3" customFormat="1" ht="12.75">
      <c r="A6" s="65"/>
      <c r="B6" s="65"/>
      <c r="C6" s="1"/>
    </row>
    <row r="7" spans="1:3" customFormat="1" ht="12.75">
      <c r="A7" s="65"/>
      <c r="B7" s="65"/>
      <c r="C7" s="2"/>
    </row>
    <row r="8" spans="1:3" customFormat="1" ht="23.25" customHeight="1">
      <c r="A8" s="66" t="s">
        <v>2</v>
      </c>
      <c r="B8" s="66"/>
      <c r="C8" s="2"/>
    </row>
    <row r="9" spans="1:3" customFormat="1" ht="23.25" customHeight="1">
      <c r="A9" s="66"/>
      <c r="B9" s="66"/>
      <c r="C9" s="2"/>
    </row>
    <row r="10" spans="1:3" customFormat="1" ht="12.75">
      <c r="A10" s="67" t="s">
        <v>3</v>
      </c>
      <c r="B10" s="67"/>
      <c r="C10" s="1"/>
    </row>
    <row r="11" spans="1:3" customFormat="1" ht="12.75">
      <c r="A11" s="3" t="s">
        <v>4</v>
      </c>
      <c r="B11" s="4"/>
      <c r="C11" s="1"/>
    </row>
    <row r="12" spans="1:3" customFormat="1" ht="12.75">
      <c r="A12" s="68" t="s">
        <v>5</v>
      </c>
      <c r="B12" s="68"/>
    </row>
    <row r="13" spans="1:3" customFormat="1" ht="12.75">
      <c r="A13" s="5" t="s">
        <v>6</v>
      </c>
      <c r="B13" s="4"/>
      <c r="C13" s="1"/>
    </row>
    <row r="14" spans="1:3" customFormat="1" ht="12.75">
      <c r="A14" s="68" t="s">
        <v>7</v>
      </c>
      <c r="B14" s="68"/>
      <c r="C14" s="1"/>
    </row>
    <row r="15" spans="1:3" customFormat="1" ht="12.75">
      <c r="A15" s="5" t="s">
        <v>8</v>
      </c>
      <c r="B15" s="4"/>
      <c r="C15" s="1"/>
    </row>
    <row r="16" spans="1:3" customFormat="1" ht="15">
      <c r="A16" s="5" t="s">
        <v>9</v>
      </c>
      <c r="B16" s="6"/>
      <c r="C16" s="1"/>
    </row>
    <row r="17" spans="1:3" ht="15">
      <c r="A17" s="5" t="s">
        <v>10</v>
      </c>
      <c r="B17" s="6"/>
      <c r="C17" s="1"/>
    </row>
    <row r="18" spans="1:3" s="9" customFormat="1" ht="15">
      <c r="A18" s="7" t="s">
        <v>11</v>
      </c>
      <c r="B18" s="6">
        <v>5231353.46</v>
      </c>
      <c r="C18" s="8"/>
    </row>
    <row r="19" spans="1:3" s="9" customFormat="1" ht="15">
      <c r="A19" s="7" t="s">
        <v>12</v>
      </c>
      <c r="B19" s="6">
        <v>0</v>
      </c>
      <c r="C19" s="8"/>
    </row>
    <row r="20" spans="1:3" s="9" customFormat="1" ht="15">
      <c r="A20" s="7"/>
      <c r="B20" s="10"/>
      <c r="C20" s="8"/>
    </row>
    <row r="21" spans="1:3" ht="26.25">
      <c r="A21" s="69" t="s">
        <v>13</v>
      </c>
      <c r="B21" s="69"/>
    </row>
    <row r="22" spans="1:3" ht="14.25" customHeight="1">
      <c r="A22" s="70" t="s">
        <v>14</v>
      </c>
      <c r="B22" s="71" t="s">
        <v>15</v>
      </c>
    </row>
    <row r="23" spans="1:3" ht="14.25" customHeight="1">
      <c r="A23" s="70"/>
      <c r="B23" s="71"/>
      <c r="C23" s="11"/>
    </row>
    <row r="24" spans="1:3" ht="15">
      <c r="A24" s="12" t="s">
        <v>16</v>
      </c>
      <c r="B24" s="13"/>
      <c r="C24" s="14"/>
    </row>
    <row r="25" spans="1:3" ht="15">
      <c r="A25" s="15" t="s">
        <v>17</v>
      </c>
      <c r="B25" s="16">
        <v>0</v>
      </c>
      <c r="C25" s="17"/>
    </row>
    <row r="26" spans="1:3" ht="15">
      <c r="A26" s="15" t="s">
        <v>18</v>
      </c>
      <c r="B26" s="16">
        <f>SUM(B27:B28)</f>
        <v>16536.629999999899</v>
      </c>
      <c r="C26" s="17"/>
    </row>
    <row r="27" spans="1:3" ht="15">
      <c r="A27" s="18" t="s">
        <v>19</v>
      </c>
      <c r="B27" s="19">
        <v>16536.629999999899</v>
      </c>
      <c r="C27" s="17"/>
    </row>
    <row r="28" spans="1:3" ht="15">
      <c r="A28" s="18" t="s">
        <v>20</v>
      </c>
      <c r="B28" s="19">
        <v>0</v>
      </c>
      <c r="C28" s="17"/>
    </row>
    <row r="29" spans="1:3" ht="15">
      <c r="A29" s="15" t="s">
        <v>21</v>
      </c>
      <c r="B29" s="16">
        <f>SUM(B30:B31)</f>
        <v>841508.64000000025</v>
      </c>
      <c r="C29" s="17"/>
    </row>
    <row r="30" spans="1:3" ht="15">
      <c r="A30" s="18" t="s">
        <v>22</v>
      </c>
      <c r="B30" s="19">
        <v>48011.070000000298</v>
      </c>
      <c r="C30" s="17"/>
    </row>
    <row r="31" spans="1:3" ht="15">
      <c r="A31" s="18" t="s">
        <v>23</v>
      </c>
      <c r="B31" s="19">
        <v>793497.57</v>
      </c>
      <c r="C31" s="17"/>
    </row>
    <row r="32" spans="1:3" ht="15">
      <c r="A32" s="20" t="s">
        <v>24</v>
      </c>
      <c r="B32" s="21">
        <f>SUM(B25+B26+B29)</f>
        <v>858045.27000000014</v>
      </c>
      <c r="C32" s="17"/>
    </row>
    <row r="33" spans="1:4" ht="15">
      <c r="A33" s="18"/>
      <c r="B33" s="22"/>
      <c r="C33" s="17"/>
    </row>
    <row r="34" spans="1:4" ht="15">
      <c r="A34" s="12" t="s">
        <v>25</v>
      </c>
      <c r="B34" s="12"/>
      <c r="C34" s="11"/>
    </row>
    <row r="35" spans="1:4" ht="15">
      <c r="A35" s="23" t="s">
        <v>26</v>
      </c>
      <c r="B35" s="16">
        <f>SUM(B36:B38)</f>
        <v>4554013.22</v>
      </c>
      <c r="C35" s="24"/>
    </row>
    <row r="36" spans="1:4" ht="14.25">
      <c r="A36" s="25" t="s">
        <v>27</v>
      </c>
      <c r="B36" s="26">
        <f>3080051.71+1094823.92</f>
        <v>4174875.63</v>
      </c>
      <c r="C36" s="24"/>
    </row>
    <row r="37" spans="1:4" ht="12.75">
      <c r="A37" s="25" t="s">
        <v>28</v>
      </c>
      <c r="B37" s="19">
        <v>244304.2</v>
      </c>
      <c r="C37" s="24"/>
    </row>
    <row r="38" spans="1:4" ht="12.75">
      <c r="A38" s="25" t="s">
        <v>29</v>
      </c>
      <c r="B38" s="19">
        <v>134833.39000000001</v>
      </c>
      <c r="C38" s="24"/>
    </row>
    <row r="39" spans="1:4" ht="15">
      <c r="A39" s="23" t="s">
        <v>30</v>
      </c>
      <c r="B39" s="16">
        <v>0</v>
      </c>
      <c r="C39" s="24"/>
    </row>
    <row r="40" spans="1:4" ht="15">
      <c r="A40" s="27" t="s">
        <v>31</v>
      </c>
      <c r="B40" s="16">
        <f>SUM(B41:B42)</f>
        <v>22837.7</v>
      </c>
      <c r="C40" s="24"/>
      <c r="D40" s="28"/>
    </row>
    <row r="41" spans="1:4" ht="15">
      <c r="A41" s="29" t="s">
        <v>32</v>
      </c>
      <c r="B41" s="30">
        <v>14237.75</v>
      </c>
      <c r="C41" s="24"/>
    </row>
    <row r="42" spans="1:4" ht="15">
      <c r="A42" s="29" t="s">
        <v>33</v>
      </c>
      <c r="B42" s="30">
        <v>8599.9500000000007</v>
      </c>
      <c r="C42" s="24"/>
    </row>
    <row r="43" spans="1:4" ht="15">
      <c r="A43" s="27" t="s">
        <v>34</v>
      </c>
      <c r="B43" s="16">
        <v>0</v>
      </c>
      <c r="C43" s="24"/>
    </row>
    <row r="44" spans="1:4" ht="15">
      <c r="A44" s="27" t="s">
        <v>35</v>
      </c>
      <c r="B44" s="16">
        <f>SUM(B45:B50)</f>
        <v>504054.57</v>
      </c>
      <c r="C44" s="24"/>
    </row>
    <row r="45" spans="1:4" ht="12.75">
      <c r="A45" s="31" t="s">
        <v>36</v>
      </c>
      <c r="B45" s="19">
        <v>0</v>
      </c>
      <c r="C45" s="24"/>
    </row>
    <row r="46" spans="1:4" ht="12.75">
      <c r="A46" s="31" t="s">
        <v>37</v>
      </c>
      <c r="B46" s="19">
        <f>5607.85+679.6+391.5</f>
        <v>6678.9500000000007</v>
      </c>
      <c r="C46" s="24"/>
    </row>
    <row r="47" spans="1:4" ht="12.75">
      <c r="A47" s="31" t="s">
        <v>38</v>
      </c>
      <c r="B47" s="19">
        <v>25</v>
      </c>
      <c r="C47" s="24"/>
    </row>
    <row r="48" spans="1:4" ht="12.75">
      <c r="A48" s="31" t="s">
        <v>39</v>
      </c>
      <c r="B48" s="32">
        <v>0</v>
      </c>
      <c r="C48" s="24"/>
    </row>
    <row r="49" spans="1:5" ht="15">
      <c r="A49" s="31" t="s">
        <v>40</v>
      </c>
      <c r="B49" s="19">
        <f>400</f>
        <v>400</v>
      </c>
      <c r="C49" s="33"/>
    </row>
    <row r="50" spans="1:5" ht="15">
      <c r="A50" s="31" t="s">
        <v>41</v>
      </c>
      <c r="B50" s="19">
        <v>496950.62</v>
      </c>
      <c r="C50" s="33"/>
    </row>
    <row r="51" spans="1:5" ht="15">
      <c r="A51" s="34" t="s">
        <v>42</v>
      </c>
      <c r="B51" s="35">
        <f>SUM(B35+B39+B40+B43+B44)</f>
        <v>5080905.49</v>
      </c>
      <c r="C51" s="33"/>
    </row>
    <row r="52" spans="1:5" ht="15">
      <c r="A52" s="34"/>
      <c r="B52" s="36"/>
      <c r="C52" s="33"/>
    </row>
    <row r="53" spans="1:5" ht="15">
      <c r="A53" s="37" t="s">
        <v>43</v>
      </c>
      <c r="B53" s="38"/>
      <c r="C53" s="33"/>
    </row>
    <row r="54" spans="1:5" ht="15">
      <c r="A54" s="23" t="s">
        <v>44</v>
      </c>
      <c r="B54" s="16">
        <f>B55+B56</f>
        <v>3803230.9399999995</v>
      </c>
      <c r="C54" s="33"/>
    </row>
    <row r="55" spans="1:5" ht="15">
      <c r="A55" s="25" t="s">
        <v>45</v>
      </c>
      <c r="B55" s="26">
        <f>12707.33+1072959.19+348369.68+679.6+28619.19+24581.96+1431320.16+246749.48+60088.51+320580.3+68966.21+52775.94</f>
        <v>3668397.5499999993</v>
      </c>
      <c r="C55" s="33"/>
    </row>
    <row r="56" spans="1:5" ht="15">
      <c r="A56" s="25" t="s">
        <v>46</v>
      </c>
      <c r="B56" s="19">
        <f>134833.39</f>
        <v>134833.39000000001</v>
      </c>
      <c r="C56" s="33"/>
    </row>
    <row r="57" spans="1:5" ht="15">
      <c r="A57" s="23" t="s">
        <v>47</v>
      </c>
      <c r="B57" s="16">
        <v>0</v>
      </c>
      <c r="C57" s="33"/>
    </row>
    <row r="58" spans="1:5" ht="15">
      <c r="A58" s="34" t="s">
        <v>48</v>
      </c>
      <c r="B58" s="16">
        <f>B54+B57</f>
        <v>3803230.9399999995</v>
      </c>
      <c r="C58" s="39"/>
      <c r="D58" s="40"/>
      <c r="E58" s="40"/>
    </row>
    <row r="59" spans="1:5" s="40" customFormat="1" ht="15">
      <c r="A59" s="27"/>
      <c r="B59" s="41"/>
      <c r="C59" s="8"/>
      <c r="D59" s="1"/>
      <c r="E59"/>
    </row>
    <row r="60" spans="1:5" ht="15">
      <c r="A60" s="42" t="s">
        <v>49</v>
      </c>
      <c r="B60" s="43"/>
      <c r="C60" s="8"/>
    </row>
    <row r="61" spans="1:5" ht="15">
      <c r="A61" s="44" t="s">
        <v>50</v>
      </c>
      <c r="B61" s="16">
        <f>SUM(B62:B63)</f>
        <v>4079868.9400000004</v>
      </c>
      <c r="C61" s="8"/>
    </row>
    <row r="62" spans="1:5" ht="15">
      <c r="A62" s="29" t="s">
        <v>51</v>
      </c>
      <c r="B62" s="36">
        <f>3000000+606177.16+229387.58</f>
        <v>3835564.74</v>
      </c>
      <c r="C62" s="45"/>
    </row>
    <row r="63" spans="1:5" ht="15">
      <c r="A63" s="29" t="s">
        <v>52</v>
      </c>
      <c r="B63" s="36">
        <f>B37</f>
        <v>244304.2</v>
      </c>
      <c r="C63" s="8"/>
    </row>
    <row r="64" spans="1:5" ht="15">
      <c r="A64" s="34" t="s">
        <v>53</v>
      </c>
      <c r="B64" s="35">
        <v>0</v>
      </c>
      <c r="C64" s="8"/>
    </row>
    <row r="65" spans="1:5" ht="15">
      <c r="A65" s="42" t="s">
        <v>54</v>
      </c>
      <c r="B65" s="46">
        <f>B61+B64</f>
        <v>4079868.9400000004</v>
      </c>
      <c r="C65" s="39"/>
      <c r="D65" s="40"/>
      <c r="E65" s="40"/>
    </row>
    <row r="66" spans="1:5" s="40" customFormat="1" ht="15">
      <c r="A66" s="27"/>
      <c r="B66" s="41"/>
      <c r="C66" s="8"/>
      <c r="D66" s="1"/>
      <c r="E66"/>
    </row>
    <row r="67" spans="1:5" ht="15">
      <c r="A67" s="42" t="s">
        <v>55</v>
      </c>
      <c r="B67" s="47"/>
      <c r="C67" s="11"/>
    </row>
    <row r="68" spans="1:5" ht="15">
      <c r="A68" s="42" t="s">
        <v>56</v>
      </c>
      <c r="B68" s="42"/>
      <c r="C68" s="1"/>
    </row>
    <row r="69" spans="1:5" ht="15">
      <c r="A69" s="44" t="s">
        <v>57</v>
      </c>
      <c r="B69" s="16">
        <f>1851.83+5607.85+5607.85+11133.15+1170.46+540.27+540.27+1029124.2+1916.45+19510.14+631.37+8830.19+15413.35+30+450+708.51+47864.69+1242.39+3225.05+21370.83+5729.9+2616.07+3552.41</f>
        <v>1188667.2299999997</v>
      </c>
      <c r="D69"/>
    </row>
    <row r="70" spans="1:5" ht="15">
      <c r="A70" s="34" t="s">
        <v>58</v>
      </c>
      <c r="B70" s="16">
        <f>3905.06+4031.93+350154.91+30041.41+82652.99+40764.2+403.72+19600+144.6+75+44+88+60+6324.5+2340+5146.87+3198.4+4824.71+700.12+104.44+56436.23+10562.75+16735.07+92834.62+13139+1877+28155+63818+85471.1+10842+4888.29+52240.37+19242+43358.7+13718.6+7623.55+5421+46200+11758.8+12649+46200+570+1800+43358.7+5631+16275+60251.7+59125.5+16893+86717.4+43358.7+17411.4+46200+41741.7+11262+11262+15624.1+700.97+32360.37+7839.2+5790+110945.72+13788.55+253.87+316+384+787.62+81525.72+140+150+190+480+2869+8333.34+2502.66+3276+44235.36+35561.76+9017.6+1951.56+125134.75+15120+16217.28+8466.34+4320+21956.51+12143.04+19440+34927.2+10135.8+5067.9+9910.56+36939.36+15120+7806.24+571.6+9025+3043.7+3049+177.96+2897.61+5457.45+876.3+10058.03+18001.33+655.9+4720.66+1667.08+3198.39+450+2303.93+3576.71+35124.52</f>
        <v>2486217.5900000003</v>
      </c>
      <c r="D70"/>
    </row>
    <row r="71" spans="1:5" ht="15">
      <c r="A71" s="34" t="s">
        <v>59</v>
      </c>
      <c r="B71" s="16">
        <f>1850+1410+112.14+6304.1+4449.2+7829+1125.18+1426.86+18422.71+21097.43+3442.8+5802.6+11848+2119.2+217.4+17762.61+923.67+420+2007+2765.3+590+846+2294.75+209.58+1713+2369+1378.2+2378.88+1429.89+3040+3287.15+2180+4998+3350+6720+82.54+873.98+47587.6+187698.25+679.6+5756.41+8837+737.04+851.2+2679.28+2645.7+454.5+2935.95+457+972+679.6+480.48+1150+1453.5+199.5+316.8+4158+5124+3127.12+835.2+159+4588.4+156.5+4074.2+517.2+13020+4545+5321+507+2015+947.5+1315.3+445+1468+574+5400+1609.44+2740+15975.25+10154.8+2160+285.6+686.5+9150.43+11114.02+11230+12329.09+14352.82+23187.43+23712+66750+391.5+786+1770.53+582+600+875+571.37+566.5+2300+1872+1666.5+17600+28000+391.5</f>
        <v>737355.27999999991</v>
      </c>
      <c r="D71"/>
    </row>
    <row r="72" spans="1:5" ht="15">
      <c r="A72" s="44" t="s">
        <v>60</v>
      </c>
      <c r="B72" s="16">
        <v>0</v>
      </c>
      <c r="D72"/>
    </row>
    <row r="73" spans="1:5" ht="15">
      <c r="A73" s="44" t="s">
        <v>61</v>
      </c>
      <c r="B73" s="16">
        <f>130.16+208.26+36572.37+36572.37+4008.77</f>
        <v>77491.930000000008</v>
      </c>
      <c r="D73"/>
    </row>
    <row r="74" spans="1:5" ht="15">
      <c r="A74" s="44" t="s">
        <v>62</v>
      </c>
      <c r="B74" s="16">
        <f>B75+B76</f>
        <v>173401</v>
      </c>
      <c r="D74"/>
    </row>
    <row r="75" spans="1:5" ht="15">
      <c r="A75" s="48" t="s">
        <v>63</v>
      </c>
      <c r="B75" s="26">
        <f>155634.9</f>
        <v>155634.9</v>
      </c>
      <c r="D75"/>
    </row>
    <row r="76" spans="1:5" ht="15">
      <c r="A76" s="48" t="s">
        <v>64</v>
      </c>
      <c r="B76" s="26">
        <f>2223.3+1735.13+3212.56+3425.55+175.98+6871.89+121.69</f>
        <v>17766.099999999999</v>
      </c>
      <c r="D76"/>
    </row>
    <row r="77" spans="1:5" ht="30">
      <c r="A77" s="44" t="s">
        <v>65</v>
      </c>
      <c r="B77" s="16">
        <v>0</v>
      </c>
      <c r="C77" s="24"/>
    </row>
    <row r="78" spans="1:5" ht="15">
      <c r="A78" s="44" t="s">
        <v>66</v>
      </c>
      <c r="B78" s="16">
        <f>SUM(B79:B83)</f>
        <v>0</v>
      </c>
      <c r="C78" s="24"/>
    </row>
    <row r="79" spans="1:5" ht="15">
      <c r="A79" s="48" t="s">
        <v>67</v>
      </c>
      <c r="B79" s="30">
        <v>0</v>
      </c>
      <c r="C79" s="24"/>
    </row>
    <row r="80" spans="1:5" ht="15">
      <c r="A80" s="48" t="s">
        <v>68</v>
      </c>
      <c r="B80" s="30">
        <v>0</v>
      </c>
      <c r="C80" s="24"/>
    </row>
    <row r="81" spans="1:5" ht="15">
      <c r="A81" s="48" t="s">
        <v>69</v>
      </c>
      <c r="B81" s="30">
        <v>0</v>
      </c>
      <c r="C81" s="24"/>
    </row>
    <row r="82" spans="1:5" ht="15">
      <c r="A82" s="48" t="s">
        <v>70</v>
      </c>
      <c r="B82" s="30">
        <v>0</v>
      </c>
      <c r="C82" s="24"/>
    </row>
    <row r="83" spans="1:5" ht="15">
      <c r="A83" s="48" t="s">
        <v>71</v>
      </c>
      <c r="B83" s="30">
        <v>0</v>
      </c>
      <c r="C83" s="24"/>
    </row>
    <row r="84" spans="1:5" ht="15">
      <c r="A84" s="27" t="s">
        <v>72</v>
      </c>
      <c r="B84" s="16">
        <f>SUM(B69+B70+B71+B72+B73+B74+B77+B78)</f>
        <v>4663133.03</v>
      </c>
      <c r="C84" s="24"/>
      <c r="E84" s="49"/>
    </row>
    <row r="85" spans="1:5" ht="15">
      <c r="A85" s="27"/>
      <c r="B85" s="19"/>
      <c r="C85" s="33"/>
    </row>
    <row r="86" spans="1:5" ht="15">
      <c r="A86" s="42" t="s">
        <v>73</v>
      </c>
      <c r="B86" s="42"/>
      <c r="C86" s="33"/>
    </row>
    <row r="87" spans="1:5" ht="15">
      <c r="A87" s="48" t="s">
        <v>74</v>
      </c>
      <c r="B87" s="19">
        <v>0</v>
      </c>
      <c r="C87" s="33"/>
    </row>
    <row r="88" spans="1:5" ht="15">
      <c r="A88" s="48" t="s">
        <v>75</v>
      </c>
      <c r="B88" s="19">
        <v>0</v>
      </c>
      <c r="C88" s="33"/>
    </row>
    <row r="89" spans="1:5" ht="15">
      <c r="A89" s="48" t="s">
        <v>76</v>
      </c>
      <c r="B89" s="19">
        <v>0</v>
      </c>
      <c r="C89" s="33"/>
    </row>
    <row r="90" spans="1:5" ht="15">
      <c r="A90" s="48" t="s">
        <v>77</v>
      </c>
      <c r="B90" s="19">
        <v>0</v>
      </c>
      <c r="C90" s="8"/>
    </row>
    <row r="91" spans="1:5" ht="14.25" customHeight="1">
      <c r="A91" s="27" t="s">
        <v>78</v>
      </c>
      <c r="B91" s="35">
        <f>B87+B88+B89+B90</f>
        <v>0</v>
      </c>
      <c r="C91" s="8"/>
    </row>
    <row r="92" spans="1:5" ht="15">
      <c r="A92" s="27" t="s">
        <v>79</v>
      </c>
      <c r="B92" s="35">
        <f>B84+B91</f>
        <v>4663133.03</v>
      </c>
      <c r="C92" s="8"/>
    </row>
    <row r="93" spans="1:5" ht="15">
      <c r="A93" s="27"/>
      <c r="B93" s="36"/>
      <c r="C93" s="8"/>
    </row>
    <row r="94" spans="1:5" ht="15">
      <c r="A94" s="42" t="s">
        <v>80</v>
      </c>
      <c r="B94" s="43"/>
      <c r="C94" s="33"/>
    </row>
    <row r="95" spans="1:5" ht="15">
      <c r="A95" s="48" t="s">
        <v>81</v>
      </c>
      <c r="B95" s="35">
        <v>0</v>
      </c>
      <c r="C95" s="1"/>
    </row>
    <row r="96" spans="1:5" ht="15">
      <c r="A96" s="48" t="s">
        <v>82</v>
      </c>
      <c r="B96" s="50">
        <v>0</v>
      </c>
      <c r="C96" s="1"/>
    </row>
    <row r="97" spans="1:5" ht="15">
      <c r="A97" s="27" t="s">
        <v>83</v>
      </c>
      <c r="B97" s="50">
        <f>B95+B96</f>
        <v>0</v>
      </c>
      <c r="C97" s="51"/>
      <c r="D97" s="40"/>
      <c r="E97" s="40"/>
    </row>
    <row r="98" spans="1:5" s="40" customFormat="1" ht="15">
      <c r="A98" s="72"/>
      <c r="B98" s="72"/>
      <c r="C98" s="17"/>
      <c r="D98" s="49"/>
      <c r="E98"/>
    </row>
    <row r="99" spans="1:5" ht="15">
      <c r="A99" s="52" t="s">
        <v>84</v>
      </c>
      <c r="B99" s="53"/>
      <c r="C99" s="17"/>
      <c r="D99" s="49"/>
    </row>
    <row r="100" spans="1:5" ht="15">
      <c r="A100" s="15" t="s">
        <v>85</v>
      </c>
      <c r="B100" s="16">
        <v>0</v>
      </c>
      <c r="C100" s="17"/>
    </row>
    <row r="101" spans="1:5" ht="15" customHeight="1">
      <c r="A101" s="15" t="s">
        <v>86</v>
      </c>
      <c r="B101" s="16">
        <f>SUM(B102:B103)</f>
        <v>0</v>
      </c>
      <c r="C101" s="17"/>
      <c r="D101" s="49"/>
    </row>
    <row r="102" spans="1:5" ht="15" customHeight="1">
      <c r="A102" s="18" t="s">
        <v>87</v>
      </c>
      <c r="B102" s="19">
        <f>B27+B36+B38+B44-B84-B62+B55</f>
        <v>0</v>
      </c>
      <c r="C102" s="17"/>
    </row>
    <row r="103" spans="1:5" ht="15">
      <c r="A103" s="18" t="s">
        <v>88</v>
      </c>
      <c r="B103" s="19">
        <v>0</v>
      </c>
      <c r="C103" s="17"/>
    </row>
    <row r="104" spans="1:5" ht="15">
      <c r="A104" s="15" t="s">
        <v>89</v>
      </c>
      <c r="B104" s="16">
        <f>SUM(B105:B106)</f>
        <v>1140984.3400000012</v>
      </c>
      <c r="C104" s="17"/>
    </row>
    <row r="105" spans="1:5" ht="15">
      <c r="A105" s="18" t="s">
        <v>90</v>
      </c>
      <c r="B105" s="19">
        <f>B30+B41+B62-B55</f>
        <v>229416.01000000117</v>
      </c>
      <c r="C105" s="17"/>
      <c r="E105" s="54"/>
    </row>
    <row r="106" spans="1:5" ht="15">
      <c r="A106" s="18" t="s">
        <v>91</v>
      </c>
      <c r="B106" s="19">
        <f>B31+B37+B42-B38</f>
        <v>911568.33</v>
      </c>
      <c r="C106" s="17"/>
    </row>
    <row r="107" spans="1:5" ht="15">
      <c r="A107" s="27" t="s">
        <v>92</v>
      </c>
      <c r="B107" s="21">
        <f>(B32+B51)-(B92+B97)-B114-B56</f>
        <v>1140984.3400000003</v>
      </c>
      <c r="C107" s="1"/>
      <c r="D107" s="28"/>
    </row>
    <row r="108" spans="1:5" ht="15">
      <c r="A108" t="s">
        <v>93</v>
      </c>
      <c r="B108" s="36"/>
      <c r="C108" s="1"/>
      <c r="D108" s="28"/>
    </row>
    <row r="109" spans="1:5" ht="15">
      <c r="A109" s="55" t="s">
        <v>94</v>
      </c>
      <c r="B109" s="56"/>
      <c r="C109" s="1"/>
    </row>
    <row r="110" spans="1:5" ht="15">
      <c r="A110" s="57" t="s">
        <v>95</v>
      </c>
      <c r="B110" s="21">
        <v>0</v>
      </c>
      <c r="C110" s="1"/>
    </row>
    <row r="111" spans="1:5" ht="15">
      <c r="A111" s="57" t="s">
        <v>96</v>
      </c>
      <c r="B111" s="21">
        <v>0</v>
      </c>
      <c r="C111" s="1"/>
      <c r="E111" s="49"/>
    </row>
    <row r="112" spans="1:5" ht="15">
      <c r="A112" s="57" t="s">
        <v>97</v>
      </c>
      <c r="B112" s="21">
        <v>0</v>
      </c>
    </row>
    <row r="113" spans="1:2" ht="15">
      <c r="A113" s="57" t="s">
        <v>98</v>
      </c>
      <c r="B113" s="21">
        <v>0</v>
      </c>
    </row>
    <row r="114" spans="1:2" ht="15">
      <c r="A114" s="55" t="s">
        <v>99</v>
      </c>
      <c r="B114" s="58">
        <f>B110+B111+B112+B113</f>
        <v>0</v>
      </c>
    </row>
    <row r="115" spans="1:2" ht="15">
      <c r="A115" s="59" t="s">
        <v>100</v>
      </c>
      <c r="B115" s="59"/>
    </row>
    <row r="116" spans="1:2" ht="56.45" customHeight="1">
      <c r="A116" s="59" t="s">
        <v>101</v>
      </c>
      <c r="B116" s="59"/>
    </row>
    <row r="117" spans="1:2" ht="15">
      <c r="A117" s="60"/>
      <c r="B117" s="61"/>
    </row>
    <row r="118" spans="1:2" ht="15">
      <c r="A118" s="60"/>
      <c r="B118" s="61"/>
    </row>
    <row r="119" spans="1:2" ht="15">
      <c r="A119" s="60"/>
      <c r="B119" s="61"/>
    </row>
    <row r="120" spans="1:2" ht="15">
      <c r="A120" s="60"/>
      <c r="B120" s="61"/>
    </row>
    <row r="121" spans="1:2" ht="15">
      <c r="A121" s="60"/>
      <c r="B121" s="61"/>
    </row>
    <row r="122" spans="1:2" ht="15">
      <c r="A122" s="60"/>
      <c r="B122" s="61"/>
    </row>
    <row r="123" spans="1:2" ht="15">
      <c r="A123" t="s">
        <v>102</v>
      </c>
      <c r="B123" s="62" t="s">
        <v>103</v>
      </c>
    </row>
    <row r="124" spans="1:2" ht="12.75">
      <c r="A124" t="s">
        <v>104</v>
      </c>
      <c r="B124" s="63"/>
    </row>
    <row r="125" spans="1:2" ht="12.75">
      <c r="A125" t="s">
        <v>105</v>
      </c>
      <c r="B125" s="63"/>
    </row>
    <row r="126" spans="1:2" ht="12.75"/>
    <row r="127" spans="1:2" ht="12.75"/>
    <row r="128" spans="1:2" ht="12.75"/>
    <row r="129" spans="2:2" ht="12.75"/>
    <row r="130" spans="2:2" ht="12.75"/>
    <row r="131" spans="2:2" ht="12.75">
      <c r="B131" s="49"/>
    </row>
  </sheetData>
  <mergeCells count="10">
    <mergeCell ref="A21:B21"/>
    <mergeCell ref="A22:A23"/>
    <mergeCell ref="B22:B23"/>
    <mergeCell ref="A98:B98"/>
    <mergeCell ref="A1:B1"/>
    <mergeCell ref="A2:B7"/>
    <mergeCell ref="A8:B9"/>
    <mergeCell ref="A10:B10"/>
    <mergeCell ref="A12:B12"/>
    <mergeCell ref="A14:B14"/>
  </mergeCells>
  <printOptions horizontalCentered="1" verticalCentered="1"/>
  <pageMargins left="0.51181102362204722" right="0.51181102362204722" top="1.1811023622047243" bottom="1.1811023622047243" header="0.78740157480314954" footer="0.78740157480314954"/>
  <pageSetup paperSize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4250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02_2026</vt:lpstr>
      <vt:lpstr>'02_2026'!Area_de_impressao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LUCAS DE SOUSA BATISTA</cp:lastModifiedBy>
  <cp:revision>620</cp:revision>
  <cp:lastPrinted>2025-04-07T14:23:12Z</cp:lastPrinted>
  <dcterms:created xsi:type="dcterms:W3CDTF">2021-09-23T15:15:02Z</dcterms:created>
  <dcterms:modified xsi:type="dcterms:W3CDTF">2026-03-09T19:46:25Z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